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<sst xmlns="http://schemas.openxmlformats.org/spreadsheetml/2006/main" count="49" uniqueCount="46">
  <si>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</si>
  <si>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</si>
  <si>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</si>
  <si>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</si>
  <si>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</si>
  <si>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</si>
  <si>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</si>
  <si>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</si>
  <si>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</si>
  <si>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</si>
  <si>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</si>
  <si>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</si>
  <si>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</si>
  <si>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</si>
  <si>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</si>
  <si>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</si>
  <si>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</si>
  <si>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</si>
  <si>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</si>
  <si>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</si>
  <si>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</si>
  <si>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contractata</t>
  </si>
  <si>
    <t xml:space="preserve">Total suma </t>
  </si>
  <si>
    <t>ec.Dinca Agnes</t>
  </si>
  <si>
    <t>Spitalul Orasenesc Gaesti</t>
  </si>
  <si>
    <t>Almina Trading S.A Tgv.</t>
  </si>
  <si>
    <t>CASA DE ASIGURARI DE SANATATE DAMBOVITA</t>
  </si>
  <si>
    <t>dr.jr.Craciun Cornel</t>
  </si>
  <si>
    <t>ec Zarnescu Izabela</t>
  </si>
  <si>
    <t>Spitalul Orasenesc Pucioasa</t>
  </si>
  <si>
    <t>initial</t>
  </si>
  <si>
    <t>Criteriul resurse 50%</t>
  </si>
  <si>
    <t>Diferenta</t>
  </si>
  <si>
    <t>Criteriul evaluare resurse(50%) initial</t>
  </si>
  <si>
    <t>evaluare  - recalculat</t>
  </si>
  <si>
    <t xml:space="preserve">Criteriul de calitate (50%)   </t>
  </si>
  <si>
    <t>Spitalul Municipal Moreni</t>
  </si>
  <si>
    <t>Total suma contractata  recalculata August-Decembrie 2020</t>
  </si>
  <si>
    <t xml:space="preserve"> Director general</t>
  </si>
  <si>
    <t>Sef Serviciu Decontare servicii medicale</t>
  </si>
  <si>
    <t>ec.Termegan Liliana</t>
  </si>
  <si>
    <t>de redistribuit in luna Septembrie</t>
  </si>
  <si>
    <r>
      <t>Lista furnizorilor de analize medicale de laborator din jud.Dambovita si sumele recalculate pentru perioada 16 august-31 decembrie  2020 si redistribuite pentru luna septembrie 2020</t>
    </r>
    <r>
      <rPr>
        <sz val="10"/>
        <rFont val="Times New Roman"/>
        <family val="1"/>
      </rPr>
      <t>,utilizand criteriile din anexa 19 la Ordinul MS/CNAS nr. 397/836/2018 si punctajul obtinut de furnizori la contractare,ca urmare a diminuarii cu 8 puncte a criteriului de evaluare resurse umane la furnizorul SCM Carol Davila incepand cu data de 16.08.2020</t>
    </r>
  </si>
  <si>
    <r>
      <t>Nota</t>
    </r>
    <r>
      <rPr>
        <sz val="10"/>
        <rFont val="Arial"/>
        <family val="2"/>
      </rPr>
      <t>: la SCM Carol Davila s-a diminuat cu 8 ( de la 801,73 la 793,73 ) nr.de puncte de la criteriul evaluare resurse umane, ca urmare a incetarii relatiilor</t>
    </r>
  </si>
  <si>
    <t xml:space="preserve">contractuale ale d-nei Casandra Nicoleta,asistent de laborator cu data de 17.08.2020,potrivit adresei furnizorului nr.305/19.08.2020 inregistrata la CAS D-ta </t>
  </si>
  <si>
    <t>la nr. 8.931/20.08.2020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</si>
</sst>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4" fontId="1" fillId="10" borderId="12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3" fontId="1" fillId="25" borderId="10" xfId="0" applyNumberFormat="1" applyFont="1" applyFill="1" applyBorder="1" applyAlignment="1">
      <alignment horizontal="right"/>
    </xf>
    <xf numFmtId="0" fontId="0" fillId="0" borderId="0" xfId="0" applyAlignment="1">
      <alignment vertical="justify" wrapText="1"/>
    </xf>
    <xf numFmtId="0" fontId="0" fillId="0" borderId="0" xfId="0" applyAlignment="1">
      <alignment wrapText="1"/>
    </xf>
    <xf numFmtId="4" fontId="2" fillId="10" borderId="13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25" borderId="10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right" vertical="justify"/>
    </xf>
    <xf numFmtId="1" fontId="1" fillId="0" borderId="14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right" vertical="justify"/>
    </xf>
    <xf numFmtId="4" fontId="1" fillId="0" borderId="14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justify" wrapText="1"/>
    </xf>
    <xf numFmtId="0" fontId="0" fillId="0" borderId="0" xfId="0" applyAlignment="1">
      <alignment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20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19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1" fontId="1" fillId="0" borderId="20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9"/>
  <sheetViews>
    <sheetView showGridLines="0" tabSelected="1" zoomScalePageLayoutView="0" workbookViewId="0" topLeftCell="A1">
      <selection activeCell="M16" sqref="M16"/>
    </sheetView>
  </sheetViews>
  <sheetFormatPr defaultColWidth="9.140625" defaultRowHeight="12.75"/>
  <cols>
    <col min="1" max="1" width="23.28125" style="1" customWidth="1"/>
    <col min="2" max="2" width="9.140625" style="1" customWidth="1"/>
    <col min="3" max="3" width="10.140625" style="7" customWidth="1"/>
    <col min="4" max="4" width="11.7109375" style="7" customWidth="1"/>
    <col min="5" max="5" width="8.7109375" style="7" customWidth="1"/>
    <col min="6" max="6" width="10.421875" style="7" customWidth="1"/>
    <col min="7" max="7" width="11.57421875" style="7" customWidth="1"/>
    <col min="8" max="8" width="10.421875" style="7" customWidth="1"/>
    <col min="9" max="9" width="7.28125" style="3" customWidth="1"/>
    <col min="10" max="11" width="9.00390625" style="3" customWidth="1"/>
    <col min="12" max="12" width="9.8515625" style="3" customWidth="1"/>
    <col min="13" max="16384" width="9.140625" style="1" customWidth="1"/>
  </cols>
  <sheetData>
    <row r="1" ht="12.75">
      <c r="A1" s="1" t="s">
        <v>26</v>
      </c>
    </row>
    <row r="3" spans="1:12" ht="12.75">
      <c r="A3" s="71" t="s">
        <v>42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5" ht="26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29"/>
      <c r="N4" s="29"/>
      <c r="O4" s="29"/>
    </row>
    <row r="5" spans="1:12" ht="3.75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12" customFormat="1" ht="18.75" customHeight="1">
      <c r="A6" s="73" t="s">
        <v>0</v>
      </c>
      <c r="B6" s="56" t="s">
        <v>32</v>
      </c>
      <c r="C6" s="77" t="s">
        <v>37</v>
      </c>
      <c r="D6" s="52" t="s">
        <v>22</v>
      </c>
      <c r="E6" s="58">
        <v>1</v>
      </c>
      <c r="F6" s="59"/>
      <c r="G6" s="53">
        <v>2</v>
      </c>
      <c r="H6" s="53"/>
      <c r="I6" s="79">
        <v>2</v>
      </c>
      <c r="J6" s="80"/>
      <c r="K6" s="80"/>
      <c r="L6" s="81"/>
    </row>
    <row r="7" spans="1:12" s="12" customFormat="1" ht="47.25" customHeight="1">
      <c r="A7" s="74"/>
      <c r="B7" s="51" t="s">
        <v>41</v>
      </c>
      <c r="C7" s="78"/>
      <c r="D7" s="54" t="s">
        <v>21</v>
      </c>
      <c r="E7" s="60" t="s">
        <v>33</v>
      </c>
      <c r="F7" s="76"/>
      <c r="G7" s="55" t="s">
        <v>31</v>
      </c>
      <c r="H7" s="55" t="s">
        <v>34</v>
      </c>
      <c r="I7" s="82" t="s">
        <v>35</v>
      </c>
      <c r="J7" s="83"/>
      <c r="K7" s="83"/>
      <c r="L7" s="84"/>
    </row>
    <row r="8" spans="1:12" s="28" customFormat="1" ht="17.25" customHeight="1">
      <c r="A8" s="74"/>
      <c r="B8" s="43">
        <v>2020</v>
      </c>
      <c r="C8" s="46"/>
      <c r="D8" s="41" t="s">
        <v>30</v>
      </c>
      <c r="E8" s="23"/>
      <c r="F8" s="24">
        <v>0.5</v>
      </c>
      <c r="G8" s="38"/>
      <c r="H8" s="38">
        <v>0.5</v>
      </c>
      <c r="I8" s="23"/>
      <c r="J8" s="25">
        <v>0.25</v>
      </c>
      <c r="K8" s="26"/>
      <c r="L8" s="27">
        <v>0.25</v>
      </c>
    </row>
    <row r="9" spans="1:12" s="12" customFormat="1" ht="12.75">
      <c r="A9" s="75"/>
      <c r="B9" s="14"/>
      <c r="C9" s="34">
        <v>2071336</v>
      </c>
      <c r="D9" s="31">
        <v>2071336</v>
      </c>
      <c r="E9" s="13" t="s">
        <v>2</v>
      </c>
      <c r="F9" s="13" t="s">
        <v>4</v>
      </c>
      <c r="G9" s="13"/>
      <c r="H9" s="13"/>
      <c r="I9" s="13" t="s">
        <v>1</v>
      </c>
      <c r="J9" s="13" t="s">
        <v>4</v>
      </c>
      <c r="K9" s="15" t="s">
        <v>1</v>
      </c>
      <c r="L9" s="15" t="s">
        <v>4</v>
      </c>
    </row>
    <row r="10" spans="1:12" s="12" customFormat="1" ht="12.75" customHeight="1">
      <c r="A10" s="14"/>
      <c r="B10" s="14"/>
      <c r="C10" s="16"/>
      <c r="D10" s="32"/>
      <c r="E10" s="13"/>
      <c r="F10" s="13"/>
      <c r="G10" s="39"/>
      <c r="H10" s="39"/>
      <c r="I10" s="63" t="s">
        <v>17</v>
      </c>
      <c r="J10" s="64"/>
      <c r="K10" s="65" t="s">
        <v>18</v>
      </c>
      <c r="L10" s="66"/>
    </row>
    <row r="11" spans="1:12" s="22" customFormat="1" ht="15" customHeight="1">
      <c r="A11" s="20"/>
      <c r="B11" s="20"/>
      <c r="C11" s="16"/>
      <c r="D11" s="32"/>
      <c r="E11" s="21"/>
      <c r="F11" s="21">
        <v>1035668</v>
      </c>
      <c r="G11" s="40"/>
      <c r="H11" s="40">
        <v>1035668</v>
      </c>
      <c r="I11" s="67">
        <v>517834</v>
      </c>
      <c r="J11" s="68"/>
      <c r="K11" s="69">
        <v>517834</v>
      </c>
      <c r="L11" s="70"/>
    </row>
    <row r="12" spans="1:12" ht="12.75">
      <c r="A12" s="2" t="s">
        <v>19</v>
      </c>
      <c r="B12" s="44">
        <f>C12-D12</f>
        <v>159.3083700000425</v>
      </c>
      <c r="C12" s="18">
        <f>H12+J12+L12</f>
        <v>281246.58700500004</v>
      </c>
      <c r="D12" s="18">
        <f>L12+J12+F12</f>
        <v>281087.278635</v>
      </c>
      <c r="E12" s="5">
        <v>1845</v>
      </c>
      <c r="F12" s="17">
        <f aca="true" t="shared" si="0" ref="F12:F25">E12*$F$27</f>
        <v>194987.317635</v>
      </c>
      <c r="G12" s="42">
        <v>1845</v>
      </c>
      <c r="H12" s="17">
        <f>G12*$G$27</f>
        <v>195146.626005</v>
      </c>
      <c r="I12" s="10">
        <v>153</v>
      </c>
      <c r="J12" s="19">
        <f aca="true" t="shared" si="1" ref="J12:J25">ROUND($I$27*I12,2)</f>
        <v>46853.11</v>
      </c>
      <c r="K12" s="30">
        <v>682</v>
      </c>
      <c r="L12" s="19">
        <f aca="true" t="shared" si="2" ref="L12:L25">ROUND($K$27*K12,3)</f>
        <v>39246.851</v>
      </c>
    </row>
    <row r="13" spans="1:12" ht="12.75">
      <c r="A13" s="2" t="s">
        <v>11</v>
      </c>
      <c r="B13" s="44">
        <f aca="true" t="shared" si="3" ref="B13:B25">C13-D13</f>
        <v>-776.9380534200172</v>
      </c>
      <c r="C13" s="18">
        <f aca="true" t="shared" si="4" ref="C13:C25">H13+J13+L13</f>
        <v>160169.58098317</v>
      </c>
      <c r="D13" s="18">
        <f aca="true" t="shared" si="5" ref="D13:D25">L13+J13+F13</f>
        <v>160946.51903659</v>
      </c>
      <c r="E13" s="5">
        <v>801.73</v>
      </c>
      <c r="F13" s="17">
        <f t="shared" si="0"/>
        <v>84730.18003659001</v>
      </c>
      <c r="G13" s="42">
        <v>793.73</v>
      </c>
      <c r="H13" s="17">
        <f aca="true" t="shared" si="6" ref="H13:H25">G13*$G$27</f>
        <v>83953.24198317</v>
      </c>
      <c r="I13" s="10">
        <v>132</v>
      </c>
      <c r="J13" s="19">
        <f t="shared" si="1"/>
        <v>40422.29</v>
      </c>
      <c r="K13" s="30">
        <v>622</v>
      </c>
      <c r="L13" s="19">
        <f t="shared" si="2"/>
        <v>35794.049</v>
      </c>
    </row>
    <row r="14" spans="1:12" ht="14.25" customHeight="1">
      <c r="A14" s="2" t="s">
        <v>25</v>
      </c>
      <c r="B14" s="44">
        <f t="shared" si="3"/>
        <v>93.8477404799778</v>
      </c>
      <c r="C14" s="18">
        <f t="shared" si="4"/>
        <v>194256.99755952</v>
      </c>
      <c r="D14" s="18">
        <f t="shared" si="5"/>
        <v>194163.14981904003</v>
      </c>
      <c r="E14" s="5">
        <v>1086.88</v>
      </c>
      <c r="F14" s="17">
        <f t="shared" si="0"/>
        <v>114866.02481904002</v>
      </c>
      <c r="G14" s="42">
        <v>1086.88</v>
      </c>
      <c r="H14" s="17">
        <f t="shared" si="6"/>
        <v>114959.87255952001</v>
      </c>
      <c r="I14" s="10">
        <v>143</v>
      </c>
      <c r="J14" s="19">
        <f t="shared" si="1"/>
        <v>43790.81</v>
      </c>
      <c r="K14" s="30">
        <v>617</v>
      </c>
      <c r="L14" s="19">
        <f t="shared" si="2"/>
        <v>35506.315</v>
      </c>
    </row>
    <row r="15" spans="1:12" ht="12.75">
      <c r="A15" s="2" t="s">
        <v>8</v>
      </c>
      <c r="B15" s="44">
        <f t="shared" si="3"/>
        <v>115.75544760003686</v>
      </c>
      <c r="C15" s="18">
        <f t="shared" si="4"/>
        <v>266986.5721774</v>
      </c>
      <c r="D15" s="18">
        <f t="shared" si="5"/>
        <v>266870.81672979996</v>
      </c>
      <c r="E15" s="5">
        <v>1340.6</v>
      </c>
      <c r="F15" s="17">
        <f t="shared" si="0"/>
        <v>141680.2157298</v>
      </c>
      <c r="G15" s="42">
        <v>1340.6</v>
      </c>
      <c r="H15" s="17">
        <f t="shared" si="6"/>
        <v>141795.97117739997</v>
      </c>
      <c r="I15" s="10">
        <v>157</v>
      </c>
      <c r="J15" s="19">
        <f t="shared" si="1"/>
        <v>48078.02</v>
      </c>
      <c r="K15" s="30">
        <v>1340</v>
      </c>
      <c r="L15" s="19">
        <f t="shared" si="2"/>
        <v>77112.581</v>
      </c>
    </row>
    <row r="16" spans="1:12" ht="12.75">
      <c r="A16" s="2" t="s">
        <v>7</v>
      </c>
      <c r="B16" s="44">
        <f t="shared" si="3"/>
        <v>48.51177317998372</v>
      </c>
      <c r="C16" s="18">
        <f t="shared" si="4"/>
        <v>117265.52930806999</v>
      </c>
      <c r="D16" s="18">
        <f t="shared" si="5"/>
        <v>117217.01753489001</v>
      </c>
      <c r="E16" s="5">
        <v>561.83</v>
      </c>
      <c r="F16" s="17">
        <f t="shared" si="0"/>
        <v>59376.54453489001</v>
      </c>
      <c r="G16" s="42">
        <v>561.83</v>
      </c>
      <c r="H16" s="17">
        <f t="shared" si="6"/>
        <v>59425.05630807</v>
      </c>
      <c r="I16" s="10">
        <v>103</v>
      </c>
      <c r="J16" s="19">
        <f t="shared" si="1"/>
        <v>31541.63</v>
      </c>
      <c r="K16" s="30">
        <v>457</v>
      </c>
      <c r="L16" s="19">
        <f t="shared" si="2"/>
        <v>26298.843</v>
      </c>
    </row>
    <row r="17" spans="1:12" ht="12.75">
      <c r="A17" s="2" t="s">
        <v>12</v>
      </c>
      <c r="B17" s="44">
        <f t="shared" si="3"/>
        <v>61.53793074001442</v>
      </c>
      <c r="C17" s="18">
        <f t="shared" si="4"/>
        <v>189646.54531301002</v>
      </c>
      <c r="D17" s="18">
        <f t="shared" si="5"/>
        <v>189585.00738227</v>
      </c>
      <c r="E17" s="5">
        <v>712.69</v>
      </c>
      <c r="F17" s="17">
        <f t="shared" si="0"/>
        <v>75320.06038227</v>
      </c>
      <c r="G17" s="42">
        <v>712.69</v>
      </c>
      <c r="H17" s="17">
        <f t="shared" si="6"/>
        <v>75381.59831301</v>
      </c>
      <c r="I17" s="10">
        <v>159</v>
      </c>
      <c r="J17" s="19">
        <f t="shared" si="1"/>
        <v>48690.48</v>
      </c>
      <c r="K17" s="30">
        <v>1139.5</v>
      </c>
      <c r="L17" s="19">
        <f t="shared" si="2"/>
        <v>65574.467</v>
      </c>
    </row>
    <row r="18" spans="1:12" ht="12.75">
      <c r="A18" s="2" t="s">
        <v>9</v>
      </c>
      <c r="B18" s="44">
        <f t="shared" si="3"/>
        <v>37.67189634000533</v>
      </c>
      <c r="C18" s="18">
        <f t="shared" si="4"/>
        <v>93451.98409741001</v>
      </c>
      <c r="D18" s="18">
        <f t="shared" si="5"/>
        <v>93414.31220107</v>
      </c>
      <c r="E18" s="5">
        <v>436.29</v>
      </c>
      <c r="F18" s="17">
        <f t="shared" si="0"/>
        <v>46108.95220107</v>
      </c>
      <c r="G18" s="42">
        <v>436.29</v>
      </c>
      <c r="H18" s="17">
        <f t="shared" si="6"/>
        <v>46146.62409741</v>
      </c>
      <c r="I18" s="10">
        <v>67</v>
      </c>
      <c r="J18" s="19">
        <f t="shared" si="1"/>
        <v>20517.37</v>
      </c>
      <c r="K18" s="30">
        <v>465.5</v>
      </c>
      <c r="L18" s="19">
        <f t="shared" si="2"/>
        <v>26787.99</v>
      </c>
    </row>
    <row r="19" spans="1:12" ht="12.75">
      <c r="A19" s="2" t="s">
        <v>14</v>
      </c>
      <c r="B19" s="44">
        <f t="shared" si="3"/>
        <v>30.697729919993435</v>
      </c>
      <c r="C19" s="18">
        <f t="shared" si="4"/>
        <v>96412.01947007999</v>
      </c>
      <c r="D19" s="18">
        <f t="shared" si="5"/>
        <v>96381.32174016</v>
      </c>
      <c r="E19" s="5">
        <v>355.52</v>
      </c>
      <c r="F19" s="17">
        <f t="shared" si="0"/>
        <v>37572.84074016</v>
      </c>
      <c r="G19" s="42">
        <v>355.52</v>
      </c>
      <c r="H19" s="17">
        <f t="shared" si="6"/>
        <v>37603.53847008</v>
      </c>
      <c r="I19" s="10">
        <v>118</v>
      </c>
      <c r="J19" s="19">
        <f t="shared" si="1"/>
        <v>36135.08</v>
      </c>
      <c r="K19" s="30">
        <v>394</v>
      </c>
      <c r="L19" s="19">
        <f t="shared" si="2"/>
        <v>22673.401</v>
      </c>
    </row>
    <row r="20" spans="1:12" ht="12.75">
      <c r="A20" s="2" t="s">
        <v>10</v>
      </c>
      <c r="B20" s="44">
        <f t="shared" si="3"/>
        <v>40.80539268000575</v>
      </c>
      <c r="C20" s="18">
        <f t="shared" si="4"/>
        <v>129483.61359482</v>
      </c>
      <c r="D20" s="18">
        <f t="shared" si="5"/>
        <v>129442.80820213999</v>
      </c>
      <c r="E20" s="5">
        <v>472.58</v>
      </c>
      <c r="F20" s="17">
        <f t="shared" si="0"/>
        <v>49944.23120214</v>
      </c>
      <c r="G20" s="42">
        <v>472.58</v>
      </c>
      <c r="H20" s="17">
        <f t="shared" si="6"/>
        <v>49985.03659482</v>
      </c>
      <c r="I20" s="10">
        <v>115</v>
      </c>
      <c r="J20" s="19">
        <f t="shared" si="1"/>
        <v>35216.39</v>
      </c>
      <c r="K20" s="30">
        <v>769.5</v>
      </c>
      <c r="L20" s="19">
        <f t="shared" si="2"/>
        <v>44282.187</v>
      </c>
    </row>
    <row r="21" spans="1:12" ht="12.75">
      <c r="A21" s="2" t="s">
        <v>6</v>
      </c>
      <c r="B21" s="44">
        <f t="shared" si="3"/>
        <v>35.1799507800024</v>
      </c>
      <c r="C21" s="18">
        <f t="shared" si="4"/>
        <v>113921.60863047</v>
      </c>
      <c r="D21" s="18">
        <f t="shared" si="5"/>
        <v>113886.42867969</v>
      </c>
      <c r="E21" s="5">
        <v>407.43</v>
      </c>
      <c r="F21" s="17">
        <f t="shared" si="0"/>
        <v>43058.90667969</v>
      </c>
      <c r="G21" s="42">
        <v>407.43</v>
      </c>
      <c r="H21" s="17">
        <f t="shared" si="6"/>
        <v>43094.086630469996</v>
      </c>
      <c r="I21" s="10">
        <v>116</v>
      </c>
      <c r="J21" s="19">
        <f t="shared" si="1"/>
        <v>35522.62</v>
      </c>
      <c r="K21" s="30">
        <v>613.5</v>
      </c>
      <c r="L21" s="19">
        <f t="shared" si="2"/>
        <v>35304.902</v>
      </c>
    </row>
    <row r="22" spans="1:12" ht="12.75">
      <c r="A22" s="2" t="s">
        <v>20</v>
      </c>
      <c r="B22" s="44">
        <f t="shared" si="3"/>
        <v>24.781302000017604</v>
      </c>
      <c r="C22" s="18">
        <f t="shared" si="4"/>
        <v>117150.79682300001</v>
      </c>
      <c r="D22" s="18">
        <f t="shared" si="5"/>
        <v>117126.015521</v>
      </c>
      <c r="E22" s="5">
        <v>287</v>
      </c>
      <c r="F22" s="17">
        <f t="shared" si="0"/>
        <v>30331.360521000002</v>
      </c>
      <c r="G22" s="42">
        <v>287</v>
      </c>
      <c r="H22" s="17">
        <f t="shared" si="6"/>
        <v>30356.141822999998</v>
      </c>
      <c r="I22" s="10">
        <v>133</v>
      </c>
      <c r="J22" s="19">
        <f>ROUND($I$27*I22,2)</f>
        <v>40728.52</v>
      </c>
      <c r="K22" s="30">
        <v>800.5</v>
      </c>
      <c r="L22" s="19">
        <f t="shared" si="2"/>
        <v>46066.135</v>
      </c>
    </row>
    <row r="23" spans="1:12" ht="12.75">
      <c r="A23" s="2" t="s">
        <v>36</v>
      </c>
      <c r="B23" s="44">
        <f t="shared" si="3"/>
        <v>32.28476939999382</v>
      </c>
      <c r="C23" s="18">
        <f t="shared" si="4"/>
        <v>93491.3367931</v>
      </c>
      <c r="D23" s="18">
        <f t="shared" si="5"/>
        <v>93459.0520237</v>
      </c>
      <c r="E23" s="5">
        <v>373.9</v>
      </c>
      <c r="F23" s="17">
        <f t="shared" si="0"/>
        <v>39515.3160237</v>
      </c>
      <c r="G23" s="42">
        <v>373.9</v>
      </c>
      <c r="H23" s="17">
        <f t="shared" si="6"/>
        <v>39547.6007931</v>
      </c>
      <c r="I23" s="10">
        <v>107</v>
      </c>
      <c r="J23" s="19">
        <f>ROUND($I$27*I23,2)</f>
        <v>32766.55</v>
      </c>
      <c r="K23" s="30">
        <v>368</v>
      </c>
      <c r="L23" s="19">
        <f t="shared" si="2"/>
        <v>21177.186</v>
      </c>
    </row>
    <row r="24" spans="1:12" ht="12.75">
      <c r="A24" s="2" t="s">
        <v>24</v>
      </c>
      <c r="B24" s="44">
        <f t="shared" si="3"/>
        <v>40.16815919998044</v>
      </c>
      <c r="C24" s="18">
        <f t="shared" si="4"/>
        <v>102804.96309079998</v>
      </c>
      <c r="D24" s="18">
        <f t="shared" si="5"/>
        <v>102764.7949316</v>
      </c>
      <c r="E24" s="5">
        <v>465.2</v>
      </c>
      <c r="F24" s="17">
        <f t="shared" si="0"/>
        <v>49164.2819316</v>
      </c>
      <c r="G24" s="42">
        <v>465.2</v>
      </c>
      <c r="H24" s="17">
        <f t="shared" si="6"/>
        <v>49204.4500908</v>
      </c>
      <c r="I24" s="10">
        <v>104</v>
      </c>
      <c r="J24" s="19">
        <f t="shared" si="1"/>
        <v>31847.86</v>
      </c>
      <c r="K24" s="30">
        <v>378</v>
      </c>
      <c r="L24" s="19">
        <f t="shared" si="2"/>
        <v>21752.653</v>
      </c>
    </row>
    <row r="25" spans="1:12" ht="12.75">
      <c r="A25" s="2" t="s">
        <v>29</v>
      </c>
      <c r="B25" s="44">
        <f t="shared" si="3"/>
        <v>56.38393799998448</v>
      </c>
      <c r="C25" s="18">
        <f t="shared" si="4"/>
        <v>115047.864437</v>
      </c>
      <c r="D25" s="18">
        <f t="shared" si="5"/>
        <v>114991.48049900001</v>
      </c>
      <c r="E25" s="5">
        <v>653</v>
      </c>
      <c r="F25" s="17">
        <f t="shared" si="0"/>
        <v>69011.77149900001</v>
      </c>
      <c r="G25" s="42">
        <v>653</v>
      </c>
      <c r="H25" s="17">
        <f t="shared" si="6"/>
        <v>69068.155437</v>
      </c>
      <c r="I25" s="10">
        <v>84</v>
      </c>
      <c r="J25" s="19">
        <f t="shared" si="1"/>
        <v>25723.27</v>
      </c>
      <c r="K25" s="30">
        <v>352</v>
      </c>
      <c r="L25" s="19">
        <f t="shared" si="2"/>
        <v>20256.439</v>
      </c>
    </row>
    <row r="26" spans="1:12" ht="25.5">
      <c r="A26" s="11" t="s">
        <v>5</v>
      </c>
      <c r="B26" s="45">
        <f>SUM(B12:B25)</f>
        <v>-0.0036530999786918983</v>
      </c>
      <c r="C26" s="8">
        <f>SUM(C12:C25)</f>
        <v>2071335.9992828502</v>
      </c>
      <c r="D26" s="35">
        <f>SUM(D12:D25)</f>
        <v>2071336.00293595</v>
      </c>
      <c r="E26" s="8">
        <f aca="true" t="shared" si="7" ref="E26:L26">SUM(E12:E25)</f>
        <v>9799.65</v>
      </c>
      <c r="F26" s="8">
        <f t="shared" si="7"/>
        <v>1035668.00393595</v>
      </c>
      <c r="G26" s="8">
        <f>SUM(G12:G25)</f>
        <v>9791.65</v>
      </c>
      <c r="H26" s="8">
        <f>SUM(H12:H25)</f>
        <v>1035668.0002828499</v>
      </c>
      <c r="I26" s="8">
        <f t="shared" si="7"/>
        <v>1691</v>
      </c>
      <c r="J26" s="8">
        <f t="shared" si="7"/>
        <v>517834.00000000006</v>
      </c>
      <c r="K26" s="8">
        <f t="shared" si="7"/>
        <v>8998.5</v>
      </c>
      <c r="L26" s="8">
        <f t="shared" si="7"/>
        <v>517833.999</v>
      </c>
    </row>
    <row r="27" spans="1:12" ht="12.75">
      <c r="A27" s="2" t="s">
        <v>3</v>
      </c>
      <c r="B27" s="2"/>
      <c r="C27" s="6"/>
      <c r="D27" s="6"/>
      <c r="E27" s="9"/>
      <c r="F27" s="9">
        <f>ROUND(F11/E26,6)</f>
        <v>105.684183</v>
      </c>
      <c r="G27" s="9">
        <f>ROUND(F11/G26,6)</f>
        <v>105.770529</v>
      </c>
      <c r="H27" s="9"/>
      <c r="I27" s="4">
        <f>ROUND(C9*25%/I26,6)</f>
        <v>306.22945</v>
      </c>
      <c r="J27" s="4"/>
      <c r="K27" s="4">
        <f>ROUND(C9*25%/K26,6)</f>
        <v>57.546702</v>
      </c>
      <c r="L27" s="4"/>
    </row>
    <row r="28" spans="1:14" ht="12.75">
      <c r="A28" s="47" t="s">
        <v>43</v>
      </c>
      <c r="B28" s="47"/>
      <c r="C28" s="48"/>
      <c r="D28" s="48"/>
      <c r="E28" s="48"/>
      <c r="F28" s="48"/>
      <c r="G28" s="48"/>
      <c r="H28" s="48"/>
      <c r="I28" s="48"/>
      <c r="J28" s="48"/>
      <c r="K28" s="49"/>
      <c r="L28" s="48"/>
      <c r="M28" s="50"/>
      <c r="N28" s="50"/>
    </row>
    <row r="29" spans="1:14" ht="15.75" customHeight="1">
      <c r="A29" s="61" t="s">
        <v>44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3" ht="15.75" customHeight="1">
      <c r="A30" s="36" t="s">
        <v>45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>
      <c r="A31" s="1" t="s">
        <v>38</v>
      </c>
      <c r="C31" s="1" t="s">
        <v>13</v>
      </c>
      <c r="D31" s="1"/>
      <c r="E31" s="1"/>
      <c r="F31" s="1" t="s">
        <v>16</v>
      </c>
      <c r="G31" s="1"/>
      <c r="H31" s="1"/>
      <c r="I31" s="1"/>
      <c r="J31" s="1"/>
      <c r="K31" s="1"/>
      <c r="L31" s="1"/>
      <c r="M31" s="33">
        <v>44074</v>
      </c>
    </row>
    <row r="32" spans="1:12" ht="12.75">
      <c r="A32" s="1" t="s">
        <v>27</v>
      </c>
      <c r="C32" s="1" t="s">
        <v>28</v>
      </c>
      <c r="D32" s="1"/>
      <c r="E32" s="1"/>
      <c r="F32" s="1" t="s">
        <v>23</v>
      </c>
      <c r="G32" s="1"/>
      <c r="H32" s="1"/>
      <c r="I32" s="1"/>
      <c r="J32" s="1"/>
      <c r="K32" s="1"/>
      <c r="L32" s="1"/>
    </row>
    <row r="33" spans="10:12" ht="12.75">
      <c r="J33" s="3" t="s">
        <v>39</v>
      </c>
      <c r="L33" s="1"/>
    </row>
    <row r="34" spans="1:12" ht="12.75">
      <c r="A34" s="3"/>
      <c r="B34" s="3"/>
      <c r="C34" s="3"/>
      <c r="D34" s="3"/>
      <c r="E34" s="3"/>
      <c r="F34" s="3"/>
      <c r="G34" s="3"/>
      <c r="H34" s="3"/>
      <c r="I34" s="1"/>
      <c r="J34" s="57" t="s">
        <v>40</v>
      </c>
      <c r="K34" s="57"/>
      <c r="L34" s="33"/>
    </row>
    <row r="35" spans="1:12" ht="12.75">
      <c r="A35" s="3"/>
      <c r="B35" s="3"/>
      <c r="C35" s="3"/>
      <c r="D35" s="3"/>
      <c r="E35" s="3"/>
      <c r="F35" s="3"/>
      <c r="G35" s="3"/>
      <c r="H35" s="3"/>
      <c r="I35" s="33"/>
      <c r="J35" s="1"/>
      <c r="K35" s="1"/>
      <c r="L35" s="1"/>
    </row>
    <row r="36" spans="1:12" ht="12.75">
      <c r="A36" s="3"/>
      <c r="B36" s="3"/>
      <c r="C36" s="3"/>
      <c r="D36" s="3"/>
      <c r="E36" s="3"/>
      <c r="F36" s="3"/>
      <c r="G36" s="3"/>
      <c r="H36" s="3"/>
      <c r="I36" s="1"/>
      <c r="J36" s="1"/>
      <c r="K36" s="1"/>
      <c r="L36" s="1"/>
    </row>
    <row r="37" spans="1:12" ht="12.75">
      <c r="A37" s="3" t="s">
        <v>15</v>
      </c>
      <c r="B37" s="3"/>
      <c r="C37" s="3"/>
      <c r="D37" s="3"/>
      <c r="E37" s="3"/>
      <c r="F37" s="3"/>
      <c r="G37" s="3"/>
      <c r="H37" s="3"/>
      <c r="I37" s="1"/>
      <c r="J37" s="33"/>
      <c r="K37" s="1"/>
      <c r="L37" s="1"/>
    </row>
    <row r="38" spans="1:12" ht="12.75">
      <c r="A38" s="3"/>
      <c r="B38" s="3"/>
      <c r="C38" s="3"/>
      <c r="D38" s="3"/>
      <c r="E38" s="3"/>
      <c r="F38" s="3"/>
      <c r="G38" s="3"/>
      <c r="H38" s="3"/>
      <c r="I38" s="1"/>
      <c r="J38" s="1"/>
      <c r="K38" s="1"/>
      <c r="L38" s="1"/>
    </row>
    <row r="39" spans="1:12" ht="12.75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1"/>
    </row>
    <row r="40" spans="1:12" ht="12.75">
      <c r="A40" s="3"/>
      <c r="B40" s="3"/>
      <c r="C40" s="3"/>
      <c r="D40" s="3"/>
      <c r="E40" s="3"/>
      <c r="F40" s="3"/>
      <c r="G40" s="3"/>
      <c r="H40" s="3"/>
      <c r="I40" s="1"/>
      <c r="J40" s="1"/>
      <c r="K40" s="1"/>
      <c r="L40" s="1"/>
    </row>
    <row r="41" spans="1:12" ht="12.75">
      <c r="A41" s="3"/>
      <c r="B41" s="3"/>
      <c r="C41" s="3"/>
      <c r="D41" s="3"/>
      <c r="E41" s="3"/>
      <c r="F41" s="3"/>
      <c r="G41" s="3"/>
      <c r="H41" s="3"/>
      <c r="I41" s="1"/>
      <c r="J41" s="1"/>
      <c r="K41" s="1"/>
      <c r="L41" s="1"/>
    </row>
    <row r="42" spans="1:12" ht="12.75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1"/>
    </row>
    <row r="43" spans="1:12" ht="12.75">
      <c r="A43" s="3"/>
      <c r="B43" s="3"/>
      <c r="C43" s="3"/>
      <c r="D43" s="3"/>
      <c r="E43" s="3"/>
      <c r="F43" s="3"/>
      <c r="G43" s="3"/>
      <c r="H43" s="3"/>
      <c r="I43" s="1"/>
      <c r="J43" s="1"/>
      <c r="K43" s="1"/>
      <c r="L43" s="1"/>
    </row>
    <row r="44" spans="1:12" ht="12.75">
      <c r="A44" s="3"/>
      <c r="B44" s="3"/>
      <c r="C44" s="3"/>
      <c r="D44" s="3"/>
      <c r="E44" s="3"/>
      <c r="F44" s="3"/>
      <c r="G44" s="3"/>
      <c r="H44" s="3"/>
      <c r="I44" s="1"/>
      <c r="J44" s="1"/>
      <c r="K44" s="1"/>
      <c r="L44" s="1"/>
    </row>
    <row r="45" spans="1:12" ht="12.75">
      <c r="A45" s="3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</row>
    <row r="46" spans="1:12" ht="12.75">
      <c r="A46" s="3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</row>
    <row r="47" spans="1:12" ht="12.75">
      <c r="A47" s="3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</row>
    <row r="48" spans="1:12" ht="12.75">
      <c r="A48" s="3"/>
      <c r="B48" s="3"/>
      <c r="C48" s="3"/>
      <c r="D48" s="3"/>
      <c r="E48" s="3"/>
      <c r="F48" s="3"/>
      <c r="G48" s="3"/>
      <c r="H48" s="3"/>
      <c r="I48" s="1"/>
      <c r="J48" s="1"/>
      <c r="K48" s="1"/>
      <c r="L48" s="1"/>
    </row>
    <row r="49" spans="1:12" ht="12.75">
      <c r="A49" s="3"/>
      <c r="B49" s="3"/>
      <c r="C49" s="3"/>
      <c r="D49" s="3"/>
      <c r="E49" s="3"/>
      <c r="F49" s="3"/>
      <c r="G49" s="3"/>
      <c r="H49" s="3"/>
      <c r="I49" s="1"/>
      <c r="J49" s="1"/>
      <c r="K49" s="1"/>
      <c r="L49" s="1"/>
    </row>
  </sheetData>
  <sheetProtection/>
  <mergeCells count="13">
    <mergeCell ref="A3:L4"/>
    <mergeCell ref="A5:L5"/>
    <mergeCell ref="A6:A9"/>
    <mergeCell ref="E6:F6"/>
    <mergeCell ref="E7:F7"/>
    <mergeCell ref="C6:C7"/>
    <mergeCell ref="I6:L6"/>
    <mergeCell ref="I7:L7"/>
    <mergeCell ref="A29:N29"/>
    <mergeCell ref="I10:J10"/>
    <mergeCell ref="K10:L10"/>
    <mergeCell ref="I11:J11"/>
    <mergeCell ref="K11:L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2020-09-09T10:43:58Z</cp:lastPrinted>
  <dcterms:created xsi:type="dcterms:W3CDTF">2003-01-21T08:22:40Z</dcterms:created>
  <dcterms:modified xsi:type="dcterms:W3CDTF">2020-09-09T11:34:14Z</dcterms:modified>
  <cp:category/>
  <cp:version/>
  <cp:contentType/>
  <cp:contentStatus/>
</cp:coreProperties>
</file>